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71" windowWidth="15285" windowHeight="1072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<sst xmlns="http://schemas.openxmlformats.org/spreadsheetml/2006/main" count="246" uniqueCount="144">
  <si>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</si>
  <si>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</si>
  <si>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</si>
  <si>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</si>
  <si>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</si>
  <si>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</si>
  <si>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</si>
  <si>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</si>
  <si>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</si>
  <si>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</si>
  <si>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</si>
  <si>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</si>
  <si>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</si>
  <si>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</si>
  <si>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</si>
  <si>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</si>
  <si>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</si>
  <si>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</si>
  <si>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</si>
  <si>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</si>
  <si>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</si>
  <si>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</si>
  <si>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</si>
  <si>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</si>
  <si>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</si>
  <si>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</si>
  <si>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</si>
  <si>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</si>
  <si>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</si>
  <si>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</si>
  <si>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</si>
  <si>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</si>
  <si>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</si>
  <si>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</si>
  <si>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</si>
  <si>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</si>
  <si>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</si>
  <si>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</si>
  <si>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</si>
  <si>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</si>
  <si>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</si>
  <si>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</si>
  <si>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</si>
  <si>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</si>
  <si>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</si>
  <si>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</si>
  <si>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</si>
  <si>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</si>
  <si>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</si>
  <si>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</si>
  <si>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</si>
  <si>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</si>
  <si>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</si>
  <si>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</si>
  <si>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</si>
  <si>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</si>
  <si>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</si>
  <si>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</si>
  <si>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</si>
  <si>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</si>
  <si>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</si>
  <si>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</si>
  <si>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</si>
  <si>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</si>
  <si>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</si>
  <si>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</si>
  <si>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</si>
  <si>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</si>
  <si>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</si>
  <si>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</si>
  <si>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</si>
  <si>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</si>
  <si>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</si>
  <si>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</si>
  <si>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</si>
  <si>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</si>
  <si>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</si>
  <si>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</si>
  <si>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</si>
  <si>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</si>
  <si>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</si>
  <si>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</si>
  <si>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</si>
  <si>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</si>
  <si>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</si>
  <si>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шт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</si>
  <si>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</si>
  <si>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</si>
  <si>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</si>
  <si>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</si>
  <si>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</si>
  <si>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</si>
  <si>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</si>
  <si>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</si>
  <si>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</si>
  <si>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</si>
  <si>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</si>
  <si>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</si>
  <si>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</si>
  <si>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</si>
  <si>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</si>
  <si>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</si>
  <si>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</si>
  <si>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</si>
  <si>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</si>
  <si>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</si>
  <si>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</si>
  <si>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</si>
  <si>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</si>
  <si>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</si>
  <si>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</si>
  <si>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</si>
  <si>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</si>
  <si>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</si>
  <si>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</si>
  <si>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</si>
  <si>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</si>
  <si>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</si>
  <si>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</si>
  <si>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</si>
  <si>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</si>
  <si>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</si>
  <si>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</si>
  <si>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</si>
  <si>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</si>
  <si>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</si>
  <si>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</si>
  <si>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</si>
  <si>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</si>
  <si>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</si>
  <si>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</si>
  <si>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</si>
  <si>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</si>
  <si>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Машиностроителей, дом 53а  </t>
    </r>
  </si>
  <si>
    <t xml:space="preserve">          Непредвиденные работы</t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</si>
  <si>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</si>
  <si>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</si>
  <si>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</si>
  <si>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</si>
  <si>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 xml:space="preserve">Ведущий инженер ООО "Партнер"  </t>
  </si>
  <si>
    <t>Представитель собственников жилых помещений</t>
  </si>
  <si>
    <t>План   оказания   услуг  и  выполнения  работ  на  2022 год</t>
  </si>
  <si>
    <t>"24" декабря 2021 г.</t>
  </si>
  <si>
    <t xml:space="preserve">Прочистка вентканалов и вентшахт по графику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</si>
</sst>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43" fontId="5" fillId="33" borderId="10" xfId="58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indent="5"/>
    </xf>
    <xf numFmtId="0" fontId="4" fillId="34" borderId="10" xfId="0" applyFont="1" applyFill="1" applyBorder="1" applyAlignment="1">
      <alignment horizontal="left" vertical="center" wrapText="1" indent="1"/>
    </xf>
    <xf numFmtId="16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 indent="3"/>
    </xf>
    <xf numFmtId="0" fontId="4" fillId="34" borderId="12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 indent="3"/>
    </xf>
    <xf numFmtId="4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164" fontId="4" fillId="34" borderId="12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vertical="center"/>
    </xf>
    <xf numFmtId="165" fontId="4" fillId="34" borderId="12" xfId="0" applyNumberFormat="1" applyFont="1" applyFill="1" applyBorder="1" applyAlignment="1">
      <alignment horizontal="right" vertical="center" wrapText="1" indent="2"/>
    </xf>
    <xf numFmtId="4" fontId="4" fillId="34" borderId="1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165" fontId="4" fillId="34" borderId="12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1" t="s">
        <v>60</v>
      </c>
      <c r="B1" s="71"/>
      <c r="C1" s="71"/>
      <c r="D1" s="71"/>
      <c r="E1" s="71"/>
    </row>
    <row r="2" spans="1:5" ht="7.5" customHeight="1">
      <c r="A2" s="1"/>
      <c r="B2" s="1"/>
      <c r="C2" s="1"/>
      <c r="D2" s="1"/>
      <c r="E2" s="1"/>
    </row>
    <row r="3" spans="1:5" ht="14.25">
      <c r="A3" s="72" t="s">
        <v>61</v>
      </c>
      <c r="B3" s="72"/>
      <c r="C3" s="72"/>
      <c r="D3" s="72"/>
      <c r="E3" s="72"/>
    </row>
    <row r="4" spans="1:5" ht="14.25">
      <c r="A4" s="73" t="s">
        <v>0</v>
      </c>
      <c r="B4" s="73"/>
      <c r="C4" s="73"/>
      <c r="D4" s="73"/>
      <c r="E4" s="73"/>
    </row>
    <row r="5" spans="1:5" ht="14.25">
      <c r="A5" s="2" t="s">
        <v>1</v>
      </c>
      <c r="B5" s="2" t="s">
        <v>2</v>
      </c>
      <c r="C5" s="2" t="s">
        <v>3</v>
      </c>
      <c r="D5" s="74" t="s">
        <v>4</v>
      </c>
      <c r="E5" s="75"/>
    </row>
    <row r="6" spans="1:5" ht="15">
      <c r="A6" s="3" t="s">
        <v>5</v>
      </c>
      <c r="B6" s="4" t="s">
        <v>6</v>
      </c>
      <c r="C6" s="5" t="s">
        <v>7</v>
      </c>
      <c r="D6" s="80">
        <v>43466</v>
      </c>
      <c r="E6" s="81"/>
    </row>
    <row r="7" spans="1:5" ht="15">
      <c r="A7" s="3" t="s">
        <v>8</v>
      </c>
      <c r="B7" s="4" t="s">
        <v>9</v>
      </c>
      <c r="C7" s="5" t="s">
        <v>7</v>
      </c>
      <c r="D7" s="76" t="s">
        <v>58</v>
      </c>
      <c r="E7" s="77"/>
    </row>
    <row r="8" spans="1:5" ht="15">
      <c r="A8" s="8" t="s">
        <v>10</v>
      </c>
      <c r="B8" s="7" t="s">
        <v>11</v>
      </c>
      <c r="C8" s="9" t="s">
        <v>12</v>
      </c>
      <c r="D8" s="78">
        <f>4378.7*12*4.07</f>
        <v>213855.70799999998</v>
      </c>
      <c r="E8" s="7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4378.7*12*1.55</f>
        <v>81443.81999999999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4378.7*12*0.12</f>
        <v>6305.3279999999995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4378.7*12*1.1</f>
        <v>57798.84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4378.7*12*0.73</f>
        <v>38357.412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4378.7*12*0.57</f>
        <v>29950.307999999994</v>
      </c>
    </row>
    <row r="15" spans="1:5" ht="15">
      <c r="A15" s="3" t="s">
        <v>13</v>
      </c>
      <c r="B15" s="4" t="s">
        <v>6</v>
      </c>
      <c r="C15" s="5" t="s">
        <v>7</v>
      </c>
      <c r="D15" s="80">
        <v>43466</v>
      </c>
      <c r="E15" s="81"/>
    </row>
    <row r="16" spans="1:5" ht="45" customHeight="1">
      <c r="A16" s="3" t="s">
        <v>14</v>
      </c>
      <c r="B16" s="4" t="s">
        <v>9</v>
      </c>
      <c r="C16" s="5" t="s">
        <v>7</v>
      </c>
      <c r="D16" s="76" t="s">
        <v>57</v>
      </c>
      <c r="E16" s="77"/>
    </row>
    <row r="17" spans="1:5" ht="15">
      <c r="A17" s="8" t="s">
        <v>15</v>
      </c>
      <c r="B17" s="7" t="s">
        <v>11</v>
      </c>
      <c r="C17" s="9" t="s">
        <v>12</v>
      </c>
      <c r="D17" s="78">
        <f>SUM(E19:E24)</f>
        <v>202295.93999999997</v>
      </c>
      <c r="E17" s="7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4378.7*12*0.9</f>
        <v>47289.96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4378.7*12*1.79</f>
        <v>94054.476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4378.7*12*0.44</f>
        <v>23119.535999999996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4378.7*12*0.09</f>
        <v>4728.995999999999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4378.7*12*0.57</f>
        <v>29950.307999999994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4378.7*12*0.06</f>
        <v>3152.6639999999998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252738.56399999998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4378.7*12*0.62</f>
        <v>32577.527999999995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4378.7*12*4.19</f>
        <v>220161.036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668890.2119999999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="80" zoomScaleNormal="80" zoomScaleSheetLayoutView="80" zoomScalePageLayoutView="0" workbookViewId="0" topLeftCell="A28">
      <selection activeCell="A40" sqref="A40:IV40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6" width="15.375" style="19" customWidth="1"/>
    <col min="7" max="7" width="16.125" style="19" customWidth="1"/>
    <col min="8" max="8" width="19.00390625" style="19" customWidth="1"/>
    <col min="9" max="16384" width="8.875" style="19" customWidth="1"/>
  </cols>
  <sheetData>
    <row r="1" spans="1:6" ht="18.75">
      <c r="A1" s="82" t="s">
        <v>141</v>
      </c>
      <c r="B1" s="82"/>
      <c r="C1" s="82"/>
      <c r="D1" s="82"/>
      <c r="E1" s="82"/>
      <c r="F1" s="82"/>
    </row>
    <row r="2" spans="1:6" ht="15">
      <c r="A2" s="83" t="s">
        <v>131</v>
      </c>
      <c r="B2" s="83"/>
      <c r="C2" s="83"/>
      <c r="D2" s="83"/>
      <c r="E2" s="83"/>
      <c r="F2" s="83"/>
    </row>
    <row r="3" spans="1:6" ht="19.5">
      <c r="A3" s="83" t="s">
        <v>133</v>
      </c>
      <c r="B3" s="83"/>
      <c r="C3" s="83"/>
      <c r="D3" s="83"/>
      <c r="E3" s="83"/>
      <c r="F3" s="83"/>
    </row>
    <row r="4" ht="9.75" customHeight="1">
      <c r="A4" s="20"/>
    </row>
    <row r="5" spans="1:6" ht="15">
      <c r="A5" s="36" t="s">
        <v>132</v>
      </c>
      <c r="D5" s="84" t="s">
        <v>142</v>
      </c>
      <c r="E5" s="84"/>
      <c r="F5" s="84"/>
    </row>
    <row r="6" ht="15">
      <c r="A6" s="20"/>
    </row>
    <row r="7" spans="1:6" ht="120.7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100</v>
      </c>
      <c r="B8" s="23">
        <v>4377.2</v>
      </c>
      <c r="C8" s="34">
        <v>12</v>
      </c>
      <c r="D8" s="24" t="s">
        <v>68</v>
      </c>
      <c r="E8" s="25">
        <f>E9+E10+E21+E24+E41</f>
        <v>13.18803786286515</v>
      </c>
      <c r="F8" s="26">
        <f>F9+F10+F24+F41</f>
        <v>685049.11</v>
      </c>
    </row>
    <row r="9" spans="1:6" s="62" customFormat="1" ht="19.5" customHeight="1" outlineLevel="1">
      <c r="A9" s="44" t="s">
        <v>101</v>
      </c>
      <c r="B9" s="45">
        <f>B8</f>
        <v>4377.2</v>
      </c>
      <c r="C9" s="46">
        <v>12</v>
      </c>
      <c r="D9" s="47" t="s">
        <v>7</v>
      </c>
      <c r="E9" s="48">
        <v>1.72</v>
      </c>
      <c r="F9" s="49">
        <f>ROUND(B9*C9*E9,2)</f>
        <v>90345.41</v>
      </c>
    </row>
    <row r="10" spans="1:6" s="50" customFormat="1" ht="46.5" customHeight="1" outlineLevel="1">
      <c r="A10" s="44" t="s">
        <v>102</v>
      </c>
      <c r="B10" s="45">
        <f>B8</f>
        <v>4377.2</v>
      </c>
      <c r="C10" s="46" t="s">
        <v>7</v>
      </c>
      <c r="D10" s="47" t="s">
        <v>7</v>
      </c>
      <c r="E10" s="48">
        <f>F10/B10/12</f>
        <v>5.232476240519054</v>
      </c>
      <c r="F10" s="49">
        <f>SUM(F11:F20)</f>
        <v>274843.14</v>
      </c>
    </row>
    <row r="11" spans="1:6" s="50" customFormat="1" ht="19.5" customHeight="1" outlineLevel="2">
      <c r="A11" s="51" t="s">
        <v>99</v>
      </c>
      <c r="B11" s="45">
        <v>1402.6</v>
      </c>
      <c r="C11" s="46">
        <v>72</v>
      </c>
      <c r="D11" s="47" t="s">
        <v>68</v>
      </c>
      <c r="E11" s="48">
        <v>0.37</v>
      </c>
      <c r="F11" s="49">
        <f>ROUND(B11*C11*E11,2)</f>
        <v>37365.26</v>
      </c>
    </row>
    <row r="12" spans="1:13" s="50" customFormat="1" ht="18" customHeight="1" outlineLevel="2">
      <c r="A12" s="51" t="s">
        <v>87</v>
      </c>
      <c r="B12" s="45">
        <v>4600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43056</v>
      </c>
      <c r="H12" s="50" t="s">
        <v>88</v>
      </c>
      <c r="I12" s="50">
        <v>2</v>
      </c>
      <c r="J12" s="50" t="s">
        <v>69</v>
      </c>
      <c r="K12" s="50">
        <v>247</v>
      </c>
      <c r="L12" s="50">
        <v>23.03</v>
      </c>
      <c r="M12" s="50">
        <f>I12*K12*L12</f>
        <v>11376.82</v>
      </c>
    </row>
    <row r="13" spans="1:6" s="50" customFormat="1" ht="18" customHeight="1" outlineLevel="2">
      <c r="A13" s="51" t="s">
        <v>89</v>
      </c>
      <c r="B13" s="45">
        <v>4600</v>
      </c>
      <c r="C13" s="46">
        <v>3</v>
      </c>
      <c r="D13" s="47" t="s">
        <v>68</v>
      </c>
      <c r="E13" s="48">
        <v>3.58</v>
      </c>
      <c r="F13" s="49">
        <f t="shared" si="0"/>
        <v>49404</v>
      </c>
    </row>
    <row r="14" spans="1:6" s="50" customFormat="1" ht="18" customHeight="1" outlineLevel="2">
      <c r="A14" s="51" t="s">
        <v>90</v>
      </c>
      <c r="B14" s="45">
        <v>1</v>
      </c>
      <c r="C14" s="46">
        <v>124</v>
      </c>
      <c r="D14" s="47" t="s">
        <v>68</v>
      </c>
      <c r="E14" s="48">
        <v>6.98</v>
      </c>
      <c r="F14" s="49">
        <f t="shared" si="0"/>
        <v>865.52</v>
      </c>
    </row>
    <row r="15" spans="1:6" s="50" customFormat="1" ht="20.25" customHeight="1" outlineLevel="2">
      <c r="A15" s="51" t="s">
        <v>91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17.25" customHeight="1" outlineLevel="2">
      <c r="A16" s="51" t="s">
        <v>92</v>
      </c>
      <c r="B16" s="49">
        <f>B11*0.798</f>
        <v>1119.2748</v>
      </c>
      <c r="C16" s="46">
        <v>72</v>
      </c>
      <c r="D16" s="47" t="s">
        <v>68</v>
      </c>
      <c r="E16" s="48">
        <v>1.45</v>
      </c>
      <c r="F16" s="49">
        <f t="shared" si="0"/>
        <v>116852.29</v>
      </c>
    </row>
    <row r="17" spans="1:6" s="50" customFormat="1" ht="18" customHeight="1" outlineLevel="2">
      <c r="A17" s="51" t="s">
        <v>93</v>
      </c>
      <c r="B17" s="45">
        <v>1</v>
      </c>
      <c r="C17" s="46">
        <v>123</v>
      </c>
      <c r="D17" s="47" t="s">
        <v>68</v>
      </c>
      <c r="E17" s="48">
        <v>17.4</v>
      </c>
      <c r="F17" s="49">
        <f t="shared" si="0"/>
        <v>2140.2</v>
      </c>
    </row>
    <row r="18" spans="1:6" s="50" customFormat="1" ht="30.75" customHeight="1" outlineLevel="2">
      <c r="A18" s="51" t="s">
        <v>94</v>
      </c>
      <c r="B18" s="49">
        <f>B11*0.1</f>
        <v>140.26</v>
      </c>
      <c r="C18" s="46">
        <v>3</v>
      </c>
      <c r="D18" s="47" t="s">
        <v>68</v>
      </c>
      <c r="E18" s="48">
        <v>20.39</v>
      </c>
      <c r="F18" s="49">
        <f t="shared" si="0"/>
        <v>8579.7</v>
      </c>
    </row>
    <row r="19" spans="1:6" s="50" customFormat="1" ht="29.25" customHeight="1" outlineLevel="2">
      <c r="A19" s="51" t="s">
        <v>95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50" customFormat="1" ht="33.75" customHeight="1" outlineLevel="2">
      <c r="A20" s="51" t="s">
        <v>96</v>
      </c>
      <c r="B20" s="49">
        <f>B11*0.2</f>
        <v>280.52</v>
      </c>
      <c r="C20" s="46">
        <v>22</v>
      </c>
      <c r="D20" s="47" t="s">
        <v>68</v>
      </c>
      <c r="E20" s="48">
        <v>2.02</v>
      </c>
      <c r="F20" s="49">
        <f t="shared" si="0"/>
        <v>12466.31</v>
      </c>
    </row>
    <row r="21" spans="1:6" s="50" customFormat="1" ht="31.5" customHeight="1" outlineLevel="1">
      <c r="A21" s="44" t="s">
        <v>103</v>
      </c>
      <c r="B21" s="45">
        <f>B8</f>
        <v>4377.2</v>
      </c>
      <c r="C21" s="46" t="s">
        <v>7</v>
      </c>
      <c r="D21" s="63" t="s">
        <v>68</v>
      </c>
      <c r="E21" s="48">
        <f>F21/B21/12</f>
        <v>0.14604160955252976</v>
      </c>
      <c r="F21" s="49">
        <f>SUM(F22:F23)</f>
        <v>7671.039999999999</v>
      </c>
    </row>
    <row r="22" spans="1:6" s="50" customFormat="1" ht="21.75" customHeight="1" outlineLevel="1">
      <c r="A22" s="51" t="s">
        <v>97</v>
      </c>
      <c r="B22" s="45">
        <v>922</v>
      </c>
      <c r="C22" s="46">
        <v>12</v>
      </c>
      <c r="D22" s="63" t="s">
        <v>68</v>
      </c>
      <c r="E22" s="48">
        <v>0.26</v>
      </c>
      <c r="F22" s="49">
        <f>ROUND(B22*C22*E22,2)</f>
        <v>2876.64</v>
      </c>
    </row>
    <row r="23" spans="1:6" s="50" customFormat="1" ht="21" customHeight="1" outlineLevel="1">
      <c r="A23" s="51" t="s">
        <v>98</v>
      </c>
      <c r="B23" s="45">
        <v>922</v>
      </c>
      <c r="C23" s="46">
        <v>1</v>
      </c>
      <c r="D23" s="63" t="s">
        <v>68</v>
      </c>
      <c r="E23" s="48">
        <v>5.2</v>
      </c>
      <c r="F23" s="49">
        <f>ROUND(B23*C23*E23,2)</f>
        <v>4794.4</v>
      </c>
    </row>
    <row r="24" spans="1:7" s="50" customFormat="1" ht="33" customHeight="1" outlineLevel="1">
      <c r="A24" s="44" t="s">
        <v>104</v>
      </c>
      <c r="B24" s="45">
        <f>B8</f>
        <v>4377.2</v>
      </c>
      <c r="C24" s="46">
        <v>12</v>
      </c>
      <c r="D24" s="47" t="s">
        <v>68</v>
      </c>
      <c r="E24" s="48">
        <f>F24/B24/C24</f>
        <v>6.029520012793566</v>
      </c>
      <c r="F24" s="49">
        <f>SUM(F25:F40)</f>
        <v>316708.98</v>
      </c>
      <c r="G24" s="64">
        <v>316708.98</v>
      </c>
    </row>
    <row r="25" spans="1:6" s="67" customFormat="1" ht="19.5" customHeight="1" outlineLevel="1">
      <c r="A25" s="54" t="s">
        <v>72</v>
      </c>
      <c r="B25" s="65">
        <v>1175.9</v>
      </c>
      <c r="C25" s="45">
        <v>2</v>
      </c>
      <c r="D25" s="63" t="s">
        <v>68</v>
      </c>
      <c r="E25" s="49">
        <v>3.44</v>
      </c>
      <c r="F25" s="66">
        <f>ROUND(B25*E25*C25,2)</f>
        <v>8090.19</v>
      </c>
    </row>
    <row r="26" spans="1:6" s="67" customFormat="1" ht="19.5" customHeight="1" outlineLevel="1">
      <c r="A26" s="51" t="s">
        <v>73</v>
      </c>
      <c r="B26" s="65">
        <v>1103.2</v>
      </c>
      <c r="C26" s="45">
        <v>2</v>
      </c>
      <c r="D26" s="63" t="s">
        <v>68</v>
      </c>
      <c r="E26" s="49">
        <f>E25</f>
        <v>3.44</v>
      </c>
      <c r="F26" s="66">
        <f aca="true" t="shared" si="1" ref="F26:F39">ROUND(B26*E26*C26,2)</f>
        <v>7590.02</v>
      </c>
    </row>
    <row r="27" spans="1:6" s="67" customFormat="1" ht="19.5" customHeight="1" outlineLevel="1">
      <c r="A27" s="51" t="s">
        <v>74</v>
      </c>
      <c r="B27" s="65">
        <v>922</v>
      </c>
      <c r="C27" s="45">
        <v>2</v>
      </c>
      <c r="D27" s="63" t="s">
        <v>68</v>
      </c>
      <c r="E27" s="49">
        <f>E25</f>
        <v>3.44</v>
      </c>
      <c r="F27" s="66">
        <f t="shared" si="1"/>
        <v>6343.36</v>
      </c>
    </row>
    <row r="28" spans="1:6" s="67" customFormat="1" ht="19.5" customHeight="1" outlineLevel="1">
      <c r="A28" s="51" t="s">
        <v>75</v>
      </c>
      <c r="B28" s="65">
        <v>72</v>
      </c>
      <c r="C28" s="45">
        <v>2</v>
      </c>
      <c r="D28" s="63" t="s">
        <v>68</v>
      </c>
      <c r="E28" s="49">
        <f>E25</f>
        <v>3.44</v>
      </c>
      <c r="F28" s="66">
        <f t="shared" si="1"/>
        <v>495.36</v>
      </c>
    </row>
    <row r="29" spans="1:6" s="67" customFormat="1" ht="19.5" customHeight="1" outlineLevel="1">
      <c r="A29" s="51" t="s">
        <v>76</v>
      </c>
      <c r="B29" s="65">
        <v>392</v>
      </c>
      <c r="C29" s="45">
        <v>1</v>
      </c>
      <c r="D29" s="63" t="s">
        <v>68</v>
      </c>
      <c r="E29" s="49">
        <v>42.7</v>
      </c>
      <c r="F29" s="66">
        <f t="shared" si="1"/>
        <v>16738.4</v>
      </c>
    </row>
    <row r="30" spans="1:6" s="67" customFormat="1" ht="30" outlineLevel="1">
      <c r="A30" s="51" t="s">
        <v>77</v>
      </c>
      <c r="B30" s="65">
        <v>42</v>
      </c>
      <c r="C30" s="45">
        <v>1</v>
      </c>
      <c r="D30" s="63" t="s">
        <v>68</v>
      </c>
      <c r="E30" s="49">
        <v>290.42</v>
      </c>
      <c r="F30" s="66">
        <f t="shared" si="1"/>
        <v>12197.64</v>
      </c>
    </row>
    <row r="31" spans="1:6" s="67" customFormat="1" ht="19.5" customHeight="1" outlineLevel="1">
      <c r="A31" s="54" t="s">
        <v>121</v>
      </c>
      <c r="B31" s="65">
        <v>72</v>
      </c>
      <c r="C31" s="45">
        <v>2</v>
      </c>
      <c r="D31" s="63" t="s">
        <v>68</v>
      </c>
      <c r="E31" s="49">
        <f>E29</f>
        <v>42.7</v>
      </c>
      <c r="F31" s="66">
        <f t="shared" si="1"/>
        <v>6148.8</v>
      </c>
    </row>
    <row r="32" spans="1:6" s="67" customFormat="1" ht="19.5" customHeight="1" outlineLevel="1">
      <c r="A32" s="51" t="s">
        <v>78</v>
      </c>
      <c r="B32" s="65">
        <v>6</v>
      </c>
      <c r="C32" s="45">
        <v>5</v>
      </c>
      <c r="D32" s="63" t="s">
        <v>85</v>
      </c>
      <c r="E32" s="49">
        <v>94.18</v>
      </c>
      <c r="F32" s="66">
        <f t="shared" si="1"/>
        <v>2825.4</v>
      </c>
    </row>
    <row r="33" spans="1:6" s="67" customFormat="1" ht="19.5" customHeight="1" outlineLevel="1">
      <c r="A33" s="51" t="s">
        <v>79</v>
      </c>
      <c r="B33" s="65">
        <v>6</v>
      </c>
      <c r="C33" s="45">
        <v>1</v>
      </c>
      <c r="D33" s="63" t="s">
        <v>85</v>
      </c>
      <c r="E33" s="49">
        <v>244.6</v>
      </c>
      <c r="F33" s="66">
        <f t="shared" si="1"/>
        <v>1467.6</v>
      </c>
    </row>
    <row r="34" spans="1:6" s="67" customFormat="1" ht="19.5" customHeight="1" outlineLevel="1">
      <c r="A34" s="51" t="s">
        <v>80</v>
      </c>
      <c r="B34" s="65">
        <v>6</v>
      </c>
      <c r="C34" s="45">
        <v>1</v>
      </c>
      <c r="D34" s="63" t="s">
        <v>85</v>
      </c>
      <c r="E34" s="49">
        <v>58.76</v>
      </c>
      <c r="F34" s="66">
        <f t="shared" si="1"/>
        <v>352.56</v>
      </c>
    </row>
    <row r="35" spans="1:6" s="67" customFormat="1" ht="19.5" customHeight="1" outlineLevel="1">
      <c r="A35" s="54" t="s">
        <v>81</v>
      </c>
      <c r="B35" s="65">
        <v>1</v>
      </c>
      <c r="C35" s="45">
        <v>1</v>
      </c>
      <c r="D35" s="63" t="s">
        <v>68</v>
      </c>
      <c r="E35" s="49">
        <v>832.72</v>
      </c>
      <c r="F35" s="66">
        <f t="shared" si="1"/>
        <v>832.72</v>
      </c>
    </row>
    <row r="36" spans="1:6" s="67" customFormat="1" ht="19.5" customHeight="1" outlineLevel="1">
      <c r="A36" s="51" t="s">
        <v>82</v>
      </c>
      <c r="B36" s="65">
        <v>1</v>
      </c>
      <c r="C36" s="45">
        <v>1</v>
      </c>
      <c r="D36" s="63" t="s">
        <v>68</v>
      </c>
      <c r="E36" s="49">
        <v>113.78</v>
      </c>
      <c r="F36" s="66">
        <f t="shared" si="1"/>
        <v>113.78</v>
      </c>
    </row>
    <row r="37" spans="1:6" s="67" customFormat="1" ht="30" outlineLevel="1">
      <c r="A37" s="51" t="s">
        <v>83</v>
      </c>
      <c r="B37" s="65">
        <v>624.1</v>
      </c>
      <c r="C37" s="45">
        <v>104</v>
      </c>
      <c r="D37" s="63" t="s">
        <v>68</v>
      </c>
      <c r="E37" s="49">
        <v>1.35</v>
      </c>
      <c r="F37" s="66">
        <f t="shared" si="1"/>
        <v>87623.64</v>
      </c>
    </row>
    <row r="38" spans="1:6" s="67" customFormat="1" ht="19.5" customHeight="1" outlineLevel="1">
      <c r="A38" s="51" t="s">
        <v>84</v>
      </c>
      <c r="B38" s="65">
        <f>B25+B26+B27+B37</f>
        <v>3825.2000000000003</v>
      </c>
      <c r="C38" s="45">
        <v>2</v>
      </c>
      <c r="D38" s="63" t="s">
        <v>68</v>
      </c>
      <c r="E38" s="49">
        <f>E37</f>
        <v>1.35</v>
      </c>
      <c r="F38" s="66">
        <f t="shared" si="1"/>
        <v>10328.04</v>
      </c>
    </row>
    <row r="39" spans="1:6" s="67" customFormat="1" ht="19.5" customHeight="1" outlineLevel="1">
      <c r="A39" s="51" t="s">
        <v>143</v>
      </c>
      <c r="B39" s="65">
        <v>960</v>
      </c>
      <c r="C39" s="45">
        <v>1</v>
      </c>
      <c r="D39" s="63" t="s">
        <v>86</v>
      </c>
      <c r="E39" s="49">
        <v>10.57</v>
      </c>
      <c r="F39" s="66">
        <f t="shared" si="1"/>
        <v>10147.2</v>
      </c>
    </row>
    <row r="40" spans="1:6" s="67" customFormat="1" ht="21.75" customHeight="1" outlineLevel="1">
      <c r="A40" s="68" t="s">
        <v>134</v>
      </c>
      <c r="B40" s="69"/>
      <c r="C40" s="45" t="s">
        <v>137</v>
      </c>
      <c r="D40" s="63" t="s">
        <v>137</v>
      </c>
      <c r="E40" s="53"/>
      <c r="F40" s="70">
        <f>G24-SUM(F25:F39)</f>
        <v>145414.26999999996</v>
      </c>
    </row>
    <row r="41" spans="1:6" s="28" customFormat="1" ht="31.5" customHeight="1" outlineLevel="1">
      <c r="A41" s="37" t="s">
        <v>105</v>
      </c>
      <c r="B41" s="38">
        <f>B8</f>
        <v>4377.2</v>
      </c>
      <c r="C41" s="39">
        <v>12</v>
      </c>
      <c r="D41" s="40" t="s">
        <v>24</v>
      </c>
      <c r="E41" s="35">
        <v>0.06</v>
      </c>
      <c r="F41" s="41">
        <f>ROUND(B41*C41*E41,2)</f>
        <v>3151.58</v>
      </c>
    </row>
    <row r="42" spans="1:6" s="27" customFormat="1" ht="48" customHeight="1">
      <c r="A42" s="22" t="s">
        <v>106</v>
      </c>
      <c r="B42" s="23">
        <f>B8</f>
        <v>4377.2</v>
      </c>
      <c r="C42" s="34">
        <v>12</v>
      </c>
      <c r="D42" s="24" t="s">
        <v>68</v>
      </c>
      <c r="E42" s="25">
        <f>SUM(E43,E50)</f>
        <v>5.1499999999999995</v>
      </c>
      <c r="F42" s="33">
        <f>SUM(F43,F50)</f>
        <v>270510.95999999996</v>
      </c>
    </row>
    <row r="43" spans="1:7" s="50" customFormat="1" ht="30.75" customHeight="1">
      <c r="A43" s="44" t="s">
        <v>107</v>
      </c>
      <c r="B43" s="45">
        <f>B42</f>
        <v>4377.2</v>
      </c>
      <c r="C43" s="46">
        <v>12</v>
      </c>
      <c r="D43" s="47" t="s">
        <v>68</v>
      </c>
      <c r="E43" s="48">
        <f>F43/B43/C43</f>
        <v>0.6700000380760914</v>
      </c>
      <c r="F43" s="49">
        <f>SUM(F44:F49)</f>
        <v>35192.69</v>
      </c>
      <c r="G43" s="50">
        <v>35192.69</v>
      </c>
    </row>
    <row r="44" spans="1:6" s="50" customFormat="1" ht="30.75" customHeight="1">
      <c r="A44" s="51" t="s">
        <v>122</v>
      </c>
      <c r="B44" s="52">
        <f>30</f>
        <v>30</v>
      </c>
      <c r="C44" s="46">
        <v>12</v>
      </c>
      <c r="D44" s="47" t="s">
        <v>85</v>
      </c>
      <c r="E44" s="53">
        <v>34.64</v>
      </c>
      <c r="F44" s="49">
        <f>ROUND(B44*C44*E44,2)</f>
        <v>12470.4</v>
      </c>
    </row>
    <row r="45" spans="1:6" s="50" customFormat="1" ht="15">
      <c r="A45" s="51" t="s">
        <v>123</v>
      </c>
      <c r="B45" s="52">
        <f>1</f>
        <v>1</v>
      </c>
      <c r="C45" s="46">
        <v>12</v>
      </c>
      <c r="D45" s="47" t="s">
        <v>85</v>
      </c>
      <c r="E45" s="53">
        <v>192.81</v>
      </c>
      <c r="F45" s="49">
        <f>ROUND(B45*C45*E45,2)</f>
        <v>2313.72</v>
      </c>
    </row>
    <row r="46" spans="1:6" s="50" customFormat="1" ht="30">
      <c r="A46" s="51" t="s">
        <v>108</v>
      </c>
      <c r="B46" s="52">
        <v>30</v>
      </c>
      <c r="C46" s="46">
        <v>1</v>
      </c>
      <c r="D46" s="47" t="s">
        <v>85</v>
      </c>
      <c r="E46" s="53">
        <v>465.56</v>
      </c>
      <c r="F46" s="49">
        <f>ROUND(B46*C46*E46,2)</f>
        <v>13966.8</v>
      </c>
    </row>
    <row r="47" spans="1:6" s="50" customFormat="1" ht="15">
      <c r="A47" s="51" t="s">
        <v>109</v>
      </c>
      <c r="B47" s="52">
        <v>1</v>
      </c>
      <c r="C47" s="46">
        <v>1</v>
      </c>
      <c r="D47" s="47" t="s">
        <v>85</v>
      </c>
      <c r="E47" s="53">
        <v>2147.22</v>
      </c>
      <c r="F47" s="49">
        <f>ROUND(B47*C47*E47,2)</f>
        <v>2147.22</v>
      </c>
    </row>
    <row r="48" spans="1:6" s="50" customFormat="1" ht="30" hidden="1">
      <c r="A48" s="51" t="s">
        <v>124</v>
      </c>
      <c r="B48" s="52">
        <v>0</v>
      </c>
      <c r="C48" s="46">
        <v>1</v>
      </c>
      <c r="D48" s="47" t="s">
        <v>110</v>
      </c>
      <c r="E48" s="48">
        <v>4500</v>
      </c>
      <c r="F48" s="49">
        <f>B48*C48*E48</f>
        <v>0</v>
      </c>
    </row>
    <row r="49" spans="1:6" s="50" customFormat="1" ht="17.25" customHeight="1" outlineLevel="1">
      <c r="A49" s="51" t="s">
        <v>125</v>
      </c>
      <c r="B49" s="52" t="s">
        <v>137</v>
      </c>
      <c r="C49" s="46" t="s">
        <v>137</v>
      </c>
      <c r="D49" s="47" t="s">
        <v>137</v>
      </c>
      <c r="E49" s="48" t="s">
        <v>137</v>
      </c>
      <c r="F49" s="49">
        <f>G43-SUM(F44:F48)</f>
        <v>4294.550000000003</v>
      </c>
    </row>
    <row r="50" spans="1:6" s="50" customFormat="1" ht="45.75" customHeight="1">
      <c r="A50" s="44" t="s">
        <v>111</v>
      </c>
      <c r="B50" s="45">
        <f>B42</f>
        <v>4377.2</v>
      </c>
      <c r="C50" s="46">
        <v>12</v>
      </c>
      <c r="D50" s="47" t="s">
        <v>68</v>
      </c>
      <c r="E50" s="48">
        <f>F50/B50/C50</f>
        <v>4.479999961923908</v>
      </c>
      <c r="F50" s="49">
        <f>SUM(F51:F62)</f>
        <v>235318.26999999996</v>
      </c>
    </row>
    <row r="51" spans="1:6" s="50" customFormat="1" ht="30">
      <c r="A51" s="51" t="s">
        <v>112</v>
      </c>
      <c r="B51" s="52">
        <v>202</v>
      </c>
      <c r="C51" s="46">
        <v>1</v>
      </c>
      <c r="D51" s="47" t="s">
        <v>113</v>
      </c>
      <c r="E51" s="55">
        <v>23.99</v>
      </c>
      <c r="F51" s="49">
        <f>ROUND(B51*C51*E51,2)</f>
        <v>4845.98</v>
      </c>
    </row>
    <row r="52" spans="1:6" s="50" customFormat="1" ht="15">
      <c r="A52" s="51" t="s">
        <v>114</v>
      </c>
      <c r="B52" s="52">
        <v>202</v>
      </c>
      <c r="C52" s="46">
        <v>1</v>
      </c>
      <c r="D52" s="47" t="s">
        <v>86</v>
      </c>
      <c r="E52" s="55">
        <v>95.9</v>
      </c>
      <c r="F52" s="49">
        <f aca="true" t="shared" si="2" ref="F52:F61">ROUND(B52*C52*E52,2)</f>
        <v>19371.8</v>
      </c>
    </row>
    <row r="53" spans="1:6" s="50" customFormat="1" ht="15">
      <c r="A53" s="51" t="s">
        <v>115</v>
      </c>
      <c r="B53" s="52">
        <v>18462</v>
      </c>
      <c r="C53" s="46">
        <v>1</v>
      </c>
      <c r="D53" s="47" t="s">
        <v>70</v>
      </c>
      <c r="E53" s="55">
        <v>0.36</v>
      </c>
      <c r="F53" s="49">
        <f t="shared" si="2"/>
        <v>6646.32</v>
      </c>
    </row>
    <row r="54" spans="1:6" s="50" customFormat="1" ht="15">
      <c r="A54" s="51" t="s">
        <v>116</v>
      </c>
      <c r="B54" s="52">
        <v>4</v>
      </c>
      <c r="C54" s="46">
        <v>1</v>
      </c>
      <c r="D54" s="47" t="s">
        <v>117</v>
      </c>
      <c r="E54" s="55">
        <v>684.84</v>
      </c>
      <c r="F54" s="49">
        <f t="shared" si="2"/>
        <v>2739.36</v>
      </c>
    </row>
    <row r="55" spans="1:6" s="50" customFormat="1" ht="45">
      <c r="A55" s="51" t="s">
        <v>126</v>
      </c>
      <c r="B55" s="52">
        <v>922.3</v>
      </c>
      <c r="C55" s="46">
        <v>104</v>
      </c>
      <c r="D55" s="47" t="s">
        <v>68</v>
      </c>
      <c r="E55" s="55">
        <v>1.35</v>
      </c>
      <c r="F55" s="49">
        <f t="shared" si="2"/>
        <v>129490.92</v>
      </c>
    </row>
    <row r="56" spans="1:6" s="50" customFormat="1" ht="30">
      <c r="A56" s="51" t="s">
        <v>127</v>
      </c>
      <c r="B56" s="52">
        <v>6</v>
      </c>
      <c r="C56" s="46">
        <v>1</v>
      </c>
      <c r="D56" s="47" t="s">
        <v>85</v>
      </c>
      <c r="E56" s="55">
        <v>267.18</v>
      </c>
      <c r="F56" s="49">
        <f t="shared" si="2"/>
        <v>1603.08</v>
      </c>
    </row>
    <row r="57" spans="1:6" s="50" customFormat="1" ht="15">
      <c r="A57" s="51" t="s">
        <v>128</v>
      </c>
      <c r="B57" s="52">
        <v>192</v>
      </c>
      <c r="C57" s="46">
        <v>1</v>
      </c>
      <c r="D57" s="47" t="s">
        <v>85</v>
      </c>
      <c r="E57" s="55">
        <v>82.37</v>
      </c>
      <c r="F57" s="49">
        <f t="shared" si="2"/>
        <v>15815.04</v>
      </c>
    </row>
    <row r="58" spans="1:6" s="50" customFormat="1" ht="15">
      <c r="A58" s="51" t="s">
        <v>118</v>
      </c>
      <c r="B58" s="52">
        <v>36</v>
      </c>
      <c r="C58" s="46">
        <v>1</v>
      </c>
      <c r="D58" s="47" t="s">
        <v>85</v>
      </c>
      <c r="E58" s="55">
        <v>230.38</v>
      </c>
      <c r="F58" s="49">
        <f t="shared" si="2"/>
        <v>8293.68</v>
      </c>
    </row>
    <row r="59" spans="1:6" s="50" customFormat="1" ht="30">
      <c r="A59" s="51" t="s">
        <v>129</v>
      </c>
      <c r="B59" s="52">
        <v>1175.9</v>
      </c>
      <c r="C59" s="46">
        <v>3</v>
      </c>
      <c r="D59" s="47" t="s">
        <v>68</v>
      </c>
      <c r="E59" s="55">
        <v>1.35</v>
      </c>
      <c r="F59" s="49">
        <f t="shared" si="2"/>
        <v>4762.4</v>
      </c>
    </row>
    <row r="60" spans="1:6" s="50" customFormat="1" ht="30">
      <c r="A60" s="51" t="s">
        <v>130</v>
      </c>
      <c r="B60" s="52">
        <v>105</v>
      </c>
      <c r="C60" s="46">
        <v>1</v>
      </c>
      <c r="D60" s="47" t="s">
        <v>86</v>
      </c>
      <c r="E60" s="55">
        <v>133.98</v>
      </c>
      <c r="F60" s="49">
        <f t="shared" si="2"/>
        <v>14067.9</v>
      </c>
    </row>
    <row r="61" spans="1:6" s="50" customFormat="1" ht="14.25" customHeight="1">
      <c r="A61" s="51" t="s">
        <v>119</v>
      </c>
      <c r="B61" s="52">
        <v>66</v>
      </c>
      <c r="C61" s="46">
        <v>1</v>
      </c>
      <c r="D61" s="47" t="s">
        <v>120</v>
      </c>
      <c r="E61" s="55">
        <v>191.8</v>
      </c>
      <c r="F61" s="49">
        <f t="shared" si="2"/>
        <v>12658.8</v>
      </c>
    </row>
    <row r="62" spans="1:6" s="50" customFormat="1" ht="15">
      <c r="A62" s="51" t="s">
        <v>125</v>
      </c>
      <c r="B62" s="52" t="s">
        <v>137</v>
      </c>
      <c r="C62" s="46" t="s">
        <v>137</v>
      </c>
      <c r="D62" s="47" t="s">
        <v>137</v>
      </c>
      <c r="E62" s="48" t="s">
        <v>137</v>
      </c>
      <c r="F62" s="49">
        <v>15022.99</v>
      </c>
    </row>
    <row r="63" spans="1:6" s="61" customFormat="1" ht="18" customHeight="1">
      <c r="A63" s="56" t="s">
        <v>71</v>
      </c>
      <c r="B63" s="57"/>
      <c r="C63" s="57"/>
      <c r="D63" s="58"/>
      <c r="E63" s="59">
        <f>E8+E42</f>
        <v>18.33803786286515</v>
      </c>
      <c r="F63" s="60">
        <f>F8+F42</f>
        <v>955560.07</v>
      </c>
    </row>
    <row r="64" spans="1:6" ht="15">
      <c r="A64" s="29"/>
      <c r="B64" s="30"/>
      <c r="C64" s="30"/>
      <c r="D64" s="30"/>
      <c r="E64" s="30"/>
      <c r="F64" s="30"/>
    </row>
    <row r="65" spans="1:5" ht="15">
      <c r="A65" s="43" t="s">
        <v>135</v>
      </c>
      <c r="B65" s="31"/>
      <c r="C65" s="19" t="s">
        <v>136</v>
      </c>
      <c r="E65" s="32"/>
    </row>
    <row r="66" ht="15">
      <c r="A66" s="18" t="s">
        <v>137</v>
      </c>
    </row>
    <row r="67" spans="1:3" ht="15">
      <c r="A67" s="43" t="s">
        <v>139</v>
      </c>
      <c r="B67" s="42"/>
      <c r="C67" s="19" t="s">
        <v>138</v>
      </c>
    </row>
    <row r="69" spans="1:2" ht="15">
      <c r="A69" s="43" t="s">
        <v>140</v>
      </c>
      <c r="B69" s="42"/>
    </row>
  </sheetData>
  <sheetProtection/>
  <mergeCells count="4">
    <mergeCell ref="A1:F1"/>
    <mergeCell ref="A2:F2"/>
    <mergeCell ref="A3:F3"/>
    <mergeCell ref="D5:F5"/>
  </mergeCells>
  <printOptions/>
  <pageMargins left="0.19" right="0.16" top="0.45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ingener7</cp:lastModifiedBy>
  <cp:lastPrinted>2020-03-27T10:39:10Z</cp:lastPrinted>
  <dcterms:created xsi:type="dcterms:W3CDTF">2018-04-02T07:45:01Z</dcterms:created>
  <dcterms:modified xsi:type="dcterms:W3CDTF">2022-01-28T03:58:58Z</dcterms:modified>
  <cp:category/>
  <cp:version/>
  <cp:contentType/>
  <cp:contentStatus/>
</cp:coreProperties>
</file>